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30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<sst xmlns="http://schemas.openxmlformats.org/spreadsheetml/2006/main" count="340" uniqueCount="182">
  <si>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</si>
  <si>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</si>
  <si>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</si>
  <si>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</si>
  <si>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</si>
  <si>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</si>
  <si>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</si>
  <si>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</si>
  <si>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</si>
  <si>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</si>
  <si>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</si>
  <si>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</si>
  <si>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</si>
  <si>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</si>
  <si>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</si>
  <si>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</si>
  <si>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</si>
  <si>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</si>
  <si>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</si>
  <si>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</si>
  <si>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</si>
  <si>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</si>
  <si>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</si>
  <si>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</si>
  <si>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</si>
  <si>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</si>
  <si>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</si>
  <si>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</si>
  <si>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</si>
  <si>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</si>
  <si>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</si>
  <si>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</si>
  <si>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</si>
  <si>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</si>
  <si>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</si>
  <si>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</si>
  <si>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</si>
  <si>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</si>
  <si>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</si>
  <si>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</si>
  <si>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</si>
  <si>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</si>
  <si>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</si>
  <si>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</si>
  <si>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</si>
  <si>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</si>
  <si>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</si>
  <si>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</si>
  <si>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</si>
  <si>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</si>
  <si>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</si>
  <si>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</si>
  <si>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</si>
  <si>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</si>
  <si>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</si>
  <si>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</si>
  <si>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</si>
  <si>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</si>
  <si>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</si>
  <si>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</si>
  <si>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</si>
  <si>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</si>
  <si>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</si>
  <si>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</si>
  <si>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</si>
  <si>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</si>
  <si>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</si>
  <si>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</si>
  <si>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</si>
  <si>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</si>
  <si>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</si>
  <si>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</si>
  <si>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</si>
  <si>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</si>
  <si>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</si>
  <si>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</si>
  <si>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</si>
  <si>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</si>
  <si>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</si>
  <si>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</si>
  <si>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</si>
  <si>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</si>
  <si>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</si>
  <si>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</si>
  <si>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</si>
  <si>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</si>
  <si>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</si>
  <si>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</si>
  <si>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</si>
  <si>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</si>
  <si>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</si>
  <si>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</si>
  <si>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</si>
  <si>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</si>
  <si>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</si>
  <si>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</si>
  <si>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</si>
  <si>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</si>
  <si>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</si>
  <si>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</si>
  <si>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</si>
  <si>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</si>
  <si>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</si>
  <si>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</si>
  <si>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</si>
  <si>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</si>
  <si>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</si>
  <si>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</si>
  <si>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</si>
  <si>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</si>
  <si>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</si>
  <si>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</si>
  <si>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</si>
  <si>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</si>
  <si>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</si>
  <si>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</si>
  <si>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</si>
  <si>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</si>
  <si>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</si>
  <si>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</si>
  <si>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</si>
  <si>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</si>
  <si>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</si>
  <si>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</si>
  <si>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</si>
  <si>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</si>
  <si>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</si>
  <si>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</si>
  <si>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</si>
  <si>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</si>
  <si>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</si>
  <si>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</si>
  <si>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</si>
  <si>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</si>
  <si>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</si>
  <si>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</si>
  <si>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</si>
  <si>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</si>
  <si>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</si>
  <si>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</si>
  <si>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</si>
  <si>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</si>
  <si>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</si>
  <si>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</si>
  <si>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</si>
  <si>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</si>
  <si>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</si>
  <si>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</si>
  <si>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</si>
  <si>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</si>
  <si>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</si>
  <si>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</si>
  <si>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</si>
  <si>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</si>
  <si>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</si>
  <si>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</si>
  <si>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</si>
  <si>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</si>
  <si>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</si>
  <si>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</si>
  <si>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</si>
  <si>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</si>
  <si>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</si>
  <si>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</si>
  <si>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</si>
  <si>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</si>
  <si>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</si>
  <si>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</si>
  <si>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</si>
  <si>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</si>
  <si>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</si>
  <si>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</si>
  <si>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</si>
  <si>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</si>
  <si>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</si>
  <si>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</si>
  <si>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</si>
  <si>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r>
      <t>SR</t>
    </r>
    <r>
      <rPr>
        <sz val="10"/>
        <rFont val="Bitstream Vera Sans"/>
        <family val="2"/>
      </rPr>
      <t xml:space="preserve"> – Importo finale ridotto del 40%</t>
    </r>
  </si>
  <si>
    <t>Esempio C – Importo per N. unita' locali fuori provincia (già iscritte al 31.12.2015):</t>
  </si>
  <si>
    <t>Importo finale ridotto del 40%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</si>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</sst>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657225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5737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85725</xdr:rowOff>
    </xdr:from>
    <xdr:to>
      <xdr:col>7</xdr:col>
      <xdr:colOff>1247775</xdr:colOff>
      <xdr:row>27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62575" y="4552950"/>
          <a:ext cx="245745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6, QUESTO E' L'IMPORTO DOVUTO SE L'IMPRESA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NON HA UNITA' LOCALI IN PROVINCIA</a:t>
          </a:r>
        </a:p>
      </xdr:txBody>
    </xdr:sp>
    <xdr:clientData/>
  </xdr:twoCellAnchor>
  <xdr:twoCellAnchor>
    <xdr:from>
      <xdr:col>3</xdr:col>
      <xdr:colOff>1143000</xdr:colOff>
      <xdr:row>3</xdr:row>
      <xdr:rowOff>209550</xdr:rowOff>
    </xdr:from>
    <xdr:to>
      <xdr:col>5</xdr:col>
      <xdr:colOff>552450</xdr:colOff>
      <xdr:row>5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667000" y="771525"/>
          <a:ext cx="192405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INSERIRE FATTURATO 2015</a:t>
          </a:r>
        </a:p>
      </xdr:txBody>
    </xdr:sp>
    <xdr:clientData/>
  </xdr:twoCellAnchor>
  <xdr:twoCellAnchor>
    <xdr:from>
      <xdr:col>3</xdr:col>
      <xdr:colOff>666750</xdr:colOff>
      <xdr:row>4</xdr:row>
      <xdr:rowOff>57150</xdr:rowOff>
    </xdr:from>
    <xdr:to>
      <xdr:col>3</xdr:col>
      <xdr:colOff>1038225</xdr:colOff>
      <xdr:row>5</xdr:row>
      <xdr:rowOff>171450</xdr:rowOff>
    </xdr:to>
    <xdr:sp>
      <xdr:nvSpPr>
        <xdr:cNvPr id="4" name="Oval 4"/>
        <xdr:cNvSpPr>
          <a:spLocks/>
        </xdr:cNvSpPr>
      </xdr:nvSpPr>
      <xdr:spPr>
        <a:xfrm>
          <a:off x="2190750" y="847725"/>
          <a:ext cx="371475" cy="3429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1076325</xdr:colOff>
      <xdr:row>4</xdr:row>
      <xdr:rowOff>209550</xdr:rowOff>
    </xdr:from>
    <xdr:to>
      <xdr:col>8</xdr:col>
      <xdr:colOff>152400</xdr:colOff>
      <xdr:row>6</xdr:row>
      <xdr:rowOff>85725</xdr:rowOff>
    </xdr:to>
    <xdr:sp>
      <xdr:nvSpPr>
        <xdr:cNvPr id="5" name="Oval 5"/>
        <xdr:cNvSpPr>
          <a:spLocks/>
        </xdr:cNvSpPr>
      </xdr:nvSpPr>
      <xdr:spPr>
        <a:xfrm>
          <a:off x="7648575" y="1000125"/>
          <a:ext cx="371475" cy="3333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180975</xdr:colOff>
      <xdr:row>3</xdr:row>
      <xdr:rowOff>180975</xdr:rowOff>
    </xdr:from>
    <xdr:to>
      <xdr:col>9</xdr:col>
      <xdr:colOff>800100</xdr:colOff>
      <xdr:row>6</xdr:row>
      <xdr:rowOff>209550</xdr:rowOff>
    </xdr:to>
    <xdr:sp>
      <xdr:nvSpPr>
        <xdr:cNvPr id="6" name="AutoShape 6"/>
        <xdr:cNvSpPr>
          <a:spLocks/>
        </xdr:cNvSpPr>
      </xdr:nvSpPr>
      <xdr:spPr>
        <a:xfrm>
          <a:off x="8048625" y="742950"/>
          <a:ext cx="1914525" cy="7143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INSERIRE SIGLA PROVINCIA SEDE LEGALE</a:t>
          </a:r>
        </a:p>
      </xdr:txBody>
    </xdr:sp>
    <xdr:clientData/>
  </xdr:twoCellAnchor>
  <xdr:twoCellAnchor>
    <xdr:from>
      <xdr:col>7</xdr:col>
      <xdr:colOff>895350</xdr:colOff>
      <xdr:row>31</xdr:row>
      <xdr:rowOff>114300</xdr:rowOff>
    </xdr:from>
    <xdr:to>
      <xdr:col>7</xdr:col>
      <xdr:colOff>1266825</xdr:colOff>
      <xdr:row>33</xdr:row>
      <xdr:rowOff>47625</xdr:rowOff>
    </xdr:to>
    <xdr:sp>
      <xdr:nvSpPr>
        <xdr:cNvPr id="7" name="Oval 7"/>
        <xdr:cNvSpPr>
          <a:spLocks/>
        </xdr:cNvSpPr>
      </xdr:nvSpPr>
      <xdr:spPr>
        <a:xfrm>
          <a:off x="7467600" y="5715000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85725</xdr:colOff>
      <xdr:row>29</xdr:row>
      <xdr:rowOff>28575</xdr:rowOff>
    </xdr:from>
    <xdr:to>
      <xdr:col>9</xdr:col>
      <xdr:colOff>1104900</xdr:colOff>
      <xdr:row>36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7953375" y="5305425"/>
          <a:ext cx="2314575" cy="12668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3, INSERIRE EVENTUALE NUMERO DI UNITA' LOCALI PRESENTI IN PROVINCIA, SE NON VE NE SONO SCRIVERE 0 (ZERO)</a:t>
          </a:r>
        </a:p>
      </xdr:txBody>
    </xdr:sp>
    <xdr:clientData/>
  </xdr:twoCellAnchor>
  <xdr:twoCellAnchor>
    <xdr:from>
      <xdr:col>2</xdr:col>
      <xdr:colOff>47625</xdr:colOff>
      <xdr:row>47</xdr:row>
      <xdr:rowOff>57150</xdr:rowOff>
    </xdr:from>
    <xdr:to>
      <xdr:col>2</xdr:col>
      <xdr:colOff>419100</xdr:colOff>
      <xdr:row>49</xdr:row>
      <xdr:rowOff>57150</xdr:rowOff>
    </xdr:to>
    <xdr:sp>
      <xdr:nvSpPr>
        <xdr:cNvPr id="9" name="Oval 9"/>
        <xdr:cNvSpPr>
          <a:spLocks/>
        </xdr:cNvSpPr>
      </xdr:nvSpPr>
      <xdr:spPr>
        <a:xfrm>
          <a:off x="381000" y="8801100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85725</xdr:colOff>
      <xdr:row>50</xdr:row>
      <xdr:rowOff>114300</xdr:rowOff>
    </xdr:from>
    <xdr:to>
      <xdr:col>3</xdr:col>
      <xdr:colOff>276225</xdr:colOff>
      <xdr:row>64</xdr:row>
      <xdr:rowOff>133350</xdr:rowOff>
    </xdr:to>
    <xdr:sp>
      <xdr:nvSpPr>
        <xdr:cNvPr id="10" name="AutoShape 10"/>
        <xdr:cNvSpPr>
          <a:spLocks/>
        </xdr:cNvSpPr>
      </xdr:nvSpPr>
      <xdr:spPr>
        <a:xfrm rot="5400000">
          <a:off x="85725" y="9344025"/>
          <a:ext cx="1714500" cy="22955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 CASO DI UNITA' LOCALI FUORI PROVINCIA INDICARE LA SIGLA DELLA PROVINCIA DOVE QUESTE ULTIME SONO ISCRITTE</a:t>
          </a:r>
        </a:p>
      </xdr:txBody>
    </xdr:sp>
    <xdr:clientData/>
  </xdr:twoCellAnchor>
  <xdr:twoCellAnchor>
    <xdr:from>
      <xdr:col>4</xdr:col>
      <xdr:colOff>180975</xdr:colOff>
      <xdr:row>47</xdr:row>
      <xdr:rowOff>19050</xdr:rowOff>
    </xdr:from>
    <xdr:to>
      <xdr:col>4</xdr:col>
      <xdr:colOff>552450</xdr:colOff>
      <xdr:row>49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2971800" y="8763000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1114425</xdr:colOff>
      <xdr:row>50</xdr:row>
      <xdr:rowOff>85725</xdr:rowOff>
    </xdr:from>
    <xdr:to>
      <xdr:col>5</xdr:col>
      <xdr:colOff>323850</xdr:colOff>
      <xdr:row>64</xdr:row>
      <xdr:rowOff>114300</xdr:rowOff>
    </xdr:to>
    <xdr:sp>
      <xdr:nvSpPr>
        <xdr:cNvPr id="12" name="AutoShape 12"/>
        <xdr:cNvSpPr>
          <a:spLocks/>
        </xdr:cNvSpPr>
      </xdr:nvSpPr>
      <xdr:spPr>
        <a:xfrm rot="5400000">
          <a:off x="2638425" y="9315450"/>
          <a:ext cx="1724025" cy="2305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 CASO DI UNITA' LOCALI FUORI PROVINCIA INDICARE PER OGNI PROVINCIA LA NUMEROSITA' DELLE UNITA' LOCALI </a:t>
          </a:r>
        </a:p>
      </xdr:txBody>
    </xdr:sp>
    <xdr:clientData/>
  </xdr:twoCellAnchor>
  <xdr:twoCellAnchor>
    <xdr:from>
      <xdr:col>5</xdr:col>
      <xdr:colOff>142875</xdr:colOff>
      <xdr:row>27</xdr:row>
      <xdr:rowOff>114300</xdr:rowOff>
    </xdr:from>
    <xdr:to>
      <xdr:col>5</xdr:col>
      <xdr:colOff>514350</xdr:colOff>
      <xdr:row>29</xdr:row>
      <xdr:rowOff>114300</xdr:rowOff>
    </xdr:to>
    <xdr:sp>
      <xdr:nvSpPr>
        <xdr:cNvPr id="13" name="Oval 13"/>
        <xdr:cNvSpPr>
          <a:spLocks/>
        </xdr:cNvSpPr>
      </xdr:nvSpPr>
      <xdr:spPr>
        <a:xfrm>
          <a:off x="4181475" y="5067300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6</xdr:col>
      <xdr:colOff>85725</xdr:colOff>
      <xdr:row>38</xdr:row>
      <xdr:rowOff>28575</xdr:rowOff>
    </xdr:from>
    <xdr:to>
      <xdr:col>7</xdr:col>
      <xdr:colOff>1276350</xdr:colOff>
      <xdr:row>41</xdr:row>
      <xdr:rowOff>95250</xdr:rowOff>
    </xdr:to>
    <xdr:sp>
      <xdr:nvSpPr>
        <xdr:cNvPr id="14" name="Rectangle 14"/>
        <xdr:cNvSpPr>
          <a:spLocks/>
        </xdr:cNvSpPr>
      </xdr:nvSpPr>
      <xdr:spPr>
        <a:xfrm>
          <a:off x="5400675" y="6829425"/>
          <a:ext cx="2447925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7, QUESTO E' L'IMPORTO DOVUTO SE L'IMPRESA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HA UNITA' LOCALI IN PROVINCIA</a:t>
          </a:r>
        </a:p>
      </xdr:txBody>
    </xdr:sp>
    <xdr:clientData/>
  </xdr:twoCellAnchor>
  <xdr:twoCellAnchor>
    <xdr:from>
      <xdr:col>5</xdr:col>
      <xdr:colOff>295275</xdr:colOff>
      <xdr:row>41</xdr:row>
      <xdr:rowOff>19050</xdr:rowOff>
    </xdr:from>
    <xdr:to>
      <xdr:col>5</xdr:col>
      <xdr:colOff>666750</xdr:colOff>
      <xdr:row>43</xdr:row>
      <xdr:rowOff>19050</xdr:rowOff>
    </xdr:to>
    <xdr:sp>
      <xdr:nvSpPr>
        <xdr:cNvPr id="15" name="Oval 15"/>
        <xdr:cNvSpPr>
          <a:spLocks/>
        </xdr:cNvSpPr>
      </xdr:nvSpPr>
      <xdr:spPr>
        <a:xfrm>
          <a:off x="4333875" y="7305675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657225</xdr:colOff>
      <xdr:row>44</xdr:row>
      <xdr:rowOff>47625</xdr:rowOff>
    </xdr:from>
    <xdr:to>
      <xdr:col>11</xdr:col>
      <xdr:colOff>314325</xdr:colOff>
      <xdr:row>46</xdr:row>
      <xdr:rowOff>276225</xdr:rowOff>
    </xdr:to>
    <xdr:sp>
      <xdr:nvSpPr>
        <xdr:cNvPr id="16" name="Rectangle 16"/>
        <xdr:cNvSpPr>
          <a:spLocks/>
        </xdr:cNvSpPr>
      </xdr:nvSpPr>
      <xdr:spPr>
        <a:xfrm>
          <a:off x="9820275" y="7820025"/>
          <a:ext cx="2447925" cy="552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8, QUESTO E' L'IMPORTO DOVUTO SE L'IMPRESA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HA UNITA' LOCALI IN PROVINCIA</a:t>
          </a:r>
        </a:p>
      </xdr:txBody>
    </xdr:sp>
    <xdr:clientData/>
  </xdr:twoCellAnchor>
  <xdr:twoCellAnchor>
    <xdr:from>
      <xdr:col>10</xdr:col>
      <xdr:colOff>228600</xdr:colOff>
      <xdr:row>47</xdr:row>
      <xdr:rowOff>19050</xdr:rowOff>
    </xdr:from>
    <xdr:to>
      <xdr:col>10</xdr:col>
      <xdr:colOff>600075</xdr:colOff>
      <xdr:row>49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10906125" y="8763000"/>
          <a:ext cx="371475" cy="3238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1504950</xdr:colOff>
      <xdr:row>46</xdr:row>
      <xdr:rowOff>95250</xdr:rowOff>
    </xdr:from>
    <xdr:to>
      <xdr:col>10</xdr:col>
      <xdr:colOff>885825</xdr:colOff>
      <xdr:row>47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10668000" y="8191500"/>
          <a:ext cx="8953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352425</xdr:rowOff>
    </xdr:from>
    <xdr:to>
      <xdr:col>9</xdr:col>
      <xdr:colOff>838200</xdr:colOff>
      <xdr:row>52</xdr:row>
      <xdr:rowOff>47625</xdr:rowOff>
    </xdr:to>
    <xdr:sp>
      <xdr:nvSpPr>
        <xdr:cNvPr id="19" name="AutoShape 19"/>
        <xdr:cNvSpPr>
          <a:spLocks/>
        </xdr:cNvSpPr>
      </xdr:nvSpPr>
      <xdr:spPr>
        <a:xfrm rot="10800000">
          <a:off x="4086225" y="8448675"/>
          <a:ext cx="5915025" cy="1152525"/>
        </a:xfrm>
        <a:prstGeom prst="strip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L'IMPORTO INDICATO NELLA COLONNA SOTTO IL PUNTO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"8"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E' RIFERITO ALLE U.L. PRESENTI IN ALTRA PROVINCIA, PRESTARE ATTENZIONE ALLA SIGLA DELLA PROVINCIA INTERESSATA</a:t>
          </a:r>
        </a:p>
      </xdr:txBody>
    </xdr:sp>
    <xdr:clientData/>
  </xdr:twoCellAnchor>
  <xdr:twoCellAnchor>
    <xdr:from>
      <xdr:col>2</xdr:col>
      <xdr:colOff>857250</xdr:colOff>
      <xdr:row>47</xdr:row>
      <xdr:rowOff>19050</xdr:rowOff>
    </xdr:from>
    <xdr:to>
      <xdr:col>3</xdr:col>
      <xdr:colOff>381000</xdr:colOff>
      <xdr:row>48</xdr:row>
      <xdr:rowOff>47625</xdr:rowOff>
    </xdr:to>
    <xdr:sp>
      <xdr:nvSpPr>
        <xdr:cNvPr id="20" name="AutoShape 20"/>
        <xdr:cNvSpPr>
          <a:spLocks/>
        </xdr:cNvSpPr>
      </xdr:nvSpPr>
      <xdr:spPr>
        <a:xfrm rot="10800000">
          <a:off x="1190625" y="8763000"/>
          <a:ext cx="714375" cy="190500"/>
        </a:xfrm>
        <a:prstGeom prst="striped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104775</xdr:rowOff>
    </xdr:from>
    <xdr:to>
      <xdr:col>3</xdr:col>
      <xdr:colOff>590550</xdr:colOff>
      <xdr:row>6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228600" y="666750"/>
          <a:ext cx="1885950" cy="609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Compilare solo le caselle in lilla, per il calcolo seguire i passi indicati dai punti da 1 a 9.</a:t>
          </a:r>
        </a:p>
      </xdr:txBody>
    </xdr:sp>
    <xdr:clientData/>
  </xdr:twoCellAnchor>
  <xdr:twoCellAnchor>
    <xdr:from>
      <xdr:col>8</xdr:col>
      <xdr:colOff>228600</xdr:colOff>
      <xdr:row>46</xdr:row>
      <xdr:rowOff>600075</xdr:rowOff>
    </xdr:from>
    <xdr:to>
      <xdr:col>10</xdr:col>
      <xdr:colOff>123825</xdr:colOff>
      <xdr:row>46</xdr:row>
      <xdr:rowOff>600075</xdr:rowOff>
    </xdr:to>
    <xdr:sp>
      <xdr:nvSpPr>
        <xdr:cNvPr id="22" name="Line 22"/>
        <xdr:cNvSpPr>
          <a:spLocks/>
        </xdr:cNvSpPr>
      </xdr:nvSpPr>
      <xdr:spPr>
        <a:xfrm flipH="1">
          <a:off x="8096250" y="86963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48</xdr:row>
      <xdr:rowOff>114300</xdr:rowOff>
    </xdr:from>
    <xdr:to>
      <xdr:col>5</xdr:col>
      <xdr:colOff>904875</xdr:colOff>
      <xdr:row>50</xdr:row>
      <xdr:rowOff>19050</xdr:rowOff>
    </xdr:to>
    <xdr:sp>
      <xdr:nvSpPr>
        <xdr:cNvPr id="23" name="Line 23"/>
        <xdr:cNvSpPr>
          <a:spLocks/>
        </xdr:cNvSpPr>
      </xdr:nvSpPr>
      <xdr:spPr>
        <a:xfrm flipH="1" flipV="1">
          <a:off x="1190625" y="9020175"/>
          <a:ext cx="3752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666750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5737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zoomScalePageLayoutView="0" workbookViewId="0" topLeftCell="A1">
      <selection activeCell="H6" sqref="H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0" t="s">
        <v>173</v>
      </c>
      <c r="B1" s="80"/>
      <c r="C1" s="80"/>
      <c r="D1" s="80"/>
      <c r="E1" s="80"/>
      <c r="F1" s="80"/>
      <c r="G1" s="80"/>
      <c r="H1" s="80"/>
      <c r="I1" s="74"/>
    </row>
    <row r="2" spans="1:9" s="3" customFormat="1" ht="18" customHeight="1">
      <c r="A2" s="81" t="s">
        <v>170</v>
      </c>
      <c r="B2" s="81"/>
      <c r="C2" s="81"/>
      <c r="D2" s="81"/>
      <c r="E2" s="81"/>
      <c r="F2" s="81"/>
      <c r="G2" s="81"/>
      <c r="H2" s="81"/>
      <c r="I2" s="75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172</v>
      </c>
      <c r="H5" s="8">
        <v>100000</v>
      </c>
      <c r="I5" s="5"/>
    </row>
    <row r="6" spans="7:9" ht="18" customHeight="1">
      <c r="G6" s="6" t="s">
        <v>2</v>
      </c>
      <c r="H6" s="9" t="s">
        <v>106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 ht="12.75">
      <c r="A25" s="17"/>
      <c r="B25" s="26" t="s">
        <v>25</v>
      </c>
      <c r="F25" s="23">
        <f>ROUND($H$7*F24,5)</f>
        <v>0</v>
      </c>
      <c r="G25" s="26"/>
      <c r="I25" s="78"/>
      <c r="J25" s="23"/>
      <c r="K25" s="76"/>
    </row>
    <row r="26" spans="1:11" ht="12.75">
      <c r="A26" s="17"/>
      <c r="B26" s="26" t="s">
        <v>26</v>
      </c>
      <c r="F26" s="23">
        <f>ROUND(SUM(F24:F25),5)</f>
        <v>200</v>
      </c>
      <c r="G26" s="26"/>
      <c r="I26" s="78"/>
      <c r="J26" s="23"/>
      <c r="K26" s="76"/>
    </row>
    <row r="27" spans="1:11" ht="12.75">
      <c r="A27" s="17"/>
      <c r="B27" s="26" t="s">
        <v>174</v>
      </c>
      <c r="F27" s="23">
        <f>F26-(F26*0.4)</f>
        <v>120</v>
      </c>
      <c r="G27" s="26"/>
      <c r="I27" s="78"/>
      <c r="J27" s="23"/>
      <c r="K27" s="76"/>
    </row>
    <row r="28" spans="2:11" ht="12.75">
      <c r="B28" s="1" t="s">
        <v>27</v>
      </c>
      <c r="F28" s="20">
        <f>ROUND(F27,2)</f>
        <v>120</v>
      </c>
      <c r="I28" s="78"/>
      <c r="J28" s="20"/>
      <c r="K28" s="76"/>
    </row>
    <row r="29" spans="2:11" ht="12.75">
      <c r="B29" s="1" t="s">
        <v>28</v>
      </c>
      <c r="F29" s="31">
        <f>ROUND(F28,0)</f>
        <v>120</v>
      </c>
      <c r="G29" s="32" t="s">
        <v>29</v>
      </c>
      <c r="H29" s="33"/>
      <c r="I29" s="79"/>
      <c r="J29" s="31"/>
      <c r="K29" s="77"/>
    </row>
    <row r="31" spans="1:10" ht="12.75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175</v>
      </c>
      <c r="H33" s="9">
        <v>1</v>
      </c>
    </row>
    <row r="35" spans="1:6" ht="12.75">
      <c r="A35" s="17"/>
      <c r="B35" s="26" t="s">
        <v>24</v>
      </c>
      <c r="F35" s="23">
        <f>ROUND(H20,5)</f>
        <v>200</v>
      </c>
    </row>
    <row r="36" spans="1:6" ht="12.75">
      <c r="A36" s="17"/>
      <c r="B36" s="26" t="s">
        <v>30</v>
      </c>
      <c r="F36" s="23">
        <f>ROUND(IF(F35*20%&gt;200,200,F35*20%),5)</f>
        <v>40</v>
      </c>
    </row>
    <row r="37" spans="2:6" ht="12.75">
      <c r="B37" s="26" t="s">
        <v>31</v>
      </c>
      <c r="F37" s="23">
        <f>F36*H33</f>
        <v>40</v>
      </c>
    </row>
    <row r="38" spans="2:6" ht="12.75">
      <c r="B38" s="26" t="s">
        <v>32</v>
      </c>
      <c r="F38" s="23">
        <f>SUM(F35+F37)</f>
        <v>240</v>
      </c>
    </row>
    <row r="39" spans="2:6" ht="12.75">
      <c r="B39" s="26" t="s">
        <v>33</v>
      </c>
      <c r="F39" s="23">
        <f>F38*$H$7</f>
        <v>0</v>
      </c>
    </row>
    <row r="40" spans="1:7" ht="12.75">
      <c r="A40" s="17"/>
      <c r="B40" s="26" t="s">
        <v>34</v>
      </c>
      <c r="F40" s="23">
        <f>ROUND(SUM(F38+F39),5)</f>
        <v>240</v>
      </c>
      <c r="G40" s="26"/>
    </row>
    <row r="41" spans="1:7" ht="12.75">
      <c r="A41" s="17"/>
      <c r="B41" s="26" t="s">
        <v>177</v>
      </c>
      <c r="F41" s="23">
        <f>ROUND(F40-(F40*0.4),5)</f>
        <v>144</v>
      </c>
      <c r="G41" s="26"/>
    </row>
    <row r="42" spans="2:10" ht="12.75">
      <c r="B42" s="1" t="s">
        <v>27</v>
      </c>
      <c r="F42" s="20">
        <f>ROUND(F41,2)</f>
        <v>144</v>
      </c>
      <c r="J42" s="30"/>
    </row>
    <row r="43" spans="2:10" ht="12.75">
      <c r="B43" s="1" t="s">
        <v>35</v>
      </c>
      <c r="F43" s="31">
        <f>ROUND(F42,0)</f>
        <v>144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179</v>
      </c>
      <c r="J47" s="38" t="s">
        <v>42</v>
      </c>
      <c r="K47" s="40" t="s">
        <v>43</v>
      </c>
    </row>
    <row r="48" spans="3:11" ht="12.75">
      <c r="C48" s="41" t="s">
        <v>138</v>
      </c>
      <c r="D48" s="42">
        <f>IF(C48&lt;&gt;"",VLOOKUP(C48,Maggiorazioni!$A$5:$B$114,2,FALSE),0)</f>
        <v>0</v>
      </c>
      <c r="E48" s="43">
        <v>1</v>
      </c>
      <c r="F48" s="44">
        <f aca="true" t="shared" si="2" ref="F48:F60">IF(AND(C48&lt;&gt;"",E48&gt;0),IF($H$20*20%&gt;200,200,$H$20*20%),0)</f>
        <v>40</v>
      </c>
      <c r="G48" s="44">
        <f aca="true" t="shared" si="3" ref="G48:G59">(F48*E48)</f>
        <v>40</v>
      </c>
      <c r="H48" s="44">
        <f>ROUND((G48*D48+G48),5)</f>
        <v>40</v>
      </c>
      <c r="I48" s="44">
        <f>H48-(H48*0.4)</f>
        <v>24</v>
      </c>
      <c r="J48" s="45">
        <f>ROUND(I48,2)</f>
        <v>24</v>
      </c>
      <c r="K48" s="46">
        <f aca="true" t="shared" si="4" ref="K48:K60">ROUND(J48,0)</f>
        <v>24</v>
      </c>
    </row>
    <row r="49" spans="3:11" ht="12.75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 t="shared" si="2"/>
        <v>40</v>
      </c>
      <c r="G49" s="44">
        <f t="shared" si="3"/>
        <v>120</v>
      </c>
      <c r="H49" s="44">
        <f>ROUND((G49*D49+G49),5)</f>
        <v>138</v>
      </c>
      <c r="I49" s="44">
        <f>H49-(H49*0.4)</f>
        <v>82.8</v>
      </c>
      <c r="J49" s="45">
        <f aca="true" t="shared" si="5" ref="J49:J60">ROUND(I49,2)</f>
        <v>82.8</v>
      </c>
      <c r="K49" s="46">
        <f t="shared" si="4"/>
        <v>83</v>
      </c>
    </row>
    <row r="50" spans="3:11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60">H50-(H50*0.4)</f>
        <v>0</v>
      </c>
      <c r="J50" s="45">
        <f t="shared" si="5"/>
        <v>0</v>
      </c>
      <c r="K50" s="47">
        <f t="shared" si="4"/>
        <v>0</v>
      </c>
    </row>
    <row r="51" spans="3:11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 ht="12.75">
      <c r="C58" s="41"/>
      <c r="D58" s="42">
        <f>IF(C58&lt;&gt;"",VLOOKUP(C58,Maggiorazioni!$A$5:$B$111,2,FALSE),0)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 ht="12.75">
      <c r="C59" s="41"/>
      <c r="D59" s="42">
        <f>IF(C59&lt;&gt;"",VLOOKUP(C59,Maggiorazioni!$A$5:$B$111,2,FALSE),0)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2"/>
        <v>0</v>
      </c>
      <c r="G60" s="51">
        <f>(F60*D60+F60)*E60</f>
        <v>0</v>
      </c>
      <c r="H60" s="72">
        <f t="shared" si="6"/>
        <v>0</v>
      </c>
      <c r="I60" s="51">
        <f t="shared" si="7"/>
        <v>0</v>
      </c>
      <c r="J60" s="73">
        <f t="shared" si="5"/>
        <v>0</v>
      </c>
      <c r="K60" s="52">
        <f t="shared" si="4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="55" zoomScaleNormal="55" zoomScalePageLayoutView="0" workbookViewId="0" topLeftCell="A1">
      <selection activeCell="A4" sqref="A4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0" t="s">
        <v>173</v>
      </c>
      <c r="B1" s="80"/>
      <c r="C1" s="80"/>
      <c r="D1" s="80"/>
      <c r="E1" s="80"/>
      <c r="F1" s="80"/>
      <c r="G1" s="80"/>
      <c r="H1" s="80"/>
    </row>
    <row r="2" spans="1:8" s="3" customFormat="1" ht="18" customHeight="1" thickBot="1">
      <c r="A2" s="81" t="s">
        <v>169</v>
      </c>
      <c r="B2" s="81"/>
      <c r="C2" s="81"/>
      <c r="D2" s="81"/>
      <c r="E2" s="81"/>
      <c r="F2" s="81"/>
      <c r="G2" s="81"/>
      <c r="H2" s="81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100000</v>
      </c>
    </row>
    <row r="6" spans="7:8" ht="18" customHeight="1">
      <c r="G6" s="6" t="s">
        <v>2</v>
      </c>
      <c r="H6" s="9" t="s">
        <v>106</v>
      </c>
    </row>
    <row r="7" spans="7:8" ht="18" customHeight="1">
      <c r="G7" s="6" t="s">
        <v>4</v>
      </c>
      <c r="H7" s="10">
        <f>IF(H6&lt;&gt;"",(VLOOKUP($H$6,Maggiorazioni!$D$5:$E$114,2,FALSE)),0)</f>
        <v>0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3"/>
      <c r="B11" s="53" t="s">
        <v>49</v>
      </c>
      <c r="F11" s="26"/>
      <c r="G11" s="26"/>
      <c r="H11" s="23">
        <v>52.8</v>
      </c>
      <c r="I11" s="27" t="s">
        <v>22</v>
      </c>
    </row>
    <row r="12" spans="1:9" ht="12.75">
      <c r="A12" s="53"/>
      <c r="B12" s="53" t="s">
        <v>166</v>
      </c>
      <c r="F12" s="26"/>
      <c r="G12" s="26"/>
      <c r="H12" s="23">
        <v>120</v>
      </c>
      <c r="I12" s="27" t="s">
        <v>22</v>
      </c>
    </row>
    <row r="13" spans="1:9" ht="12.75">
      <c r="A13" s="53"/>
      <c r="B13" s="53" t="s">
        <v>51</v>
      </c>
      <c r="F13" s="26"/>
      <c r="G13" s="26"/>
      <c r="H13" s="23">
        <v>120</v>
      </c>
      <c r="I13" s="27" t="s">
        <v>22</v>
      </c>
    </row>
    <row r="14" spans="1:9" ht="12.75">
      <c r="A14" s="53"/>
      <c r="B14" s="53" t="s">
        <v>50</v>
      </c>
      <c r="F14" s="26"/>
      <c r="G14" s="26"/>
      <c r="H14" s="23">
        <v>120</v>
      </c>
      <c r="I14" s="27" t="s">
        <v>22</v>
      </c>
    </row>
    <row r="15" spans="1:9" ht="12.75">
      <c r="A15" s="53"/>
      <c r="B15" s="53" t="s">
        <v>168</v>
      </c>
      <c r="F15" s="26"/>
      <c r="G15" s="26"/>
      <c r="H15" s="23">
        <v>60</v>
      </c>
      <c r="I15" s="27" t="s">
        <v>22</v>
      </c>
    </row>
    <row r="16" spans="1:9" ht="12.75">
      <c r="A16" s="53"/>
      <c r="B16" s="53" t="s">
        <v>52</v>
      </c>
      <c r="F16" s="26"/>
      <c r="G16" s="26"/>
      <c r="H16" s="23">
        <v>66</v>
      </c>
      <c r="I16" s="27" t="s">
        <v>22</v>
      </c>
    </row>
    <row r="17" spans="1:9" ht="12.75">
      <c r="A17" s="53"/>
      <c r="B17" s="53" t="s">
        <v>53</v>
      </c>
      <c r="F17" s="26"/>
      <c r="G17" s="26"/>
      <c r="H17" s="23">
        <v>66</v>
      </c>
      <c r="I17" s="27" t="s">
        <v>22</v>
      </c>
    </row>
    <row r="18" spans="1:9" ht="12.75">
      <c r="A18" s="53"/>
      <c r="B18" s="53" t="s">
        <v>167</v>
      </c>
      <c r="F18" s="26"/>
      <c r="G18" s="26"/>
      <c r="H18" s="23">
        <v>18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100000</v>
      </c>
    </row>
    <row r="23" spans="1:7" ht="12.75">
      <c r="A23" s="17"/>
      <c r="B23" s="26" t="s">
        <v>25</v>
      </c>
      <c r="F23" s="23">
        <f>$H$7*F22</f>
        <v>0</v>
      </c>
      <c r="G23" s="26"/>
    </row>
    <row r="24" spans="1:7" ht="12.75">
      <c r="A24" s="17"/>
      <c r="B24" s="26" t="s">
        <v>26</v>
      </c>
      <c r="F24" s="23">
        <f>ROUND(SUM(F22:F23),5)</f>
        <v>100000</v>
      </c>
      <c r="G24" s="26"/>
    </row>
    <row r="25" spans="2:6" ht="12.75">
      <c r="B25" s="1" t="s">
        <v>27</v>
      </c>
      <c r="F25" s="20">
        <f>ROUND(F24,2)</f>
        <v>100000</v>
      </c>
    </row>
    <row r="26" spans="2:8" ht="12.75">
      <c r="B26" s="1" t="s">
        <v>35</v>
      </c>
      <c r="F26" s="31">
        <f>ROUND(F25,0)</f>
        <v>100000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1</v>
      </c>
    </row>
    <row r="32" spans="1:6" ht="12.75">
      <c r="A32" s="17"/>
      <c r="B32" s="26" t="s">
        <v>24</v>
      </c>
      <c r="F32" s="23">
        <f>H5</f>
        <v>100000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200</v>
      </c>
    </row>
    <row r="34" spans="2:6" ht="12.75">
      <c r="B34" s="26" t="s">
        <v>31</v>
      </c>
      <c r="F34" s="23">
        <f>F33*H30</f>
        <v>200</v>
      </c>
    </row>
    <row r="35" spans="2:6" ht="11.25" customHeight="1">
      <c r="B35" s="26" t="s">
        <v>32</v>
      </c>
      <c r="F35" s="23">
        <f>SUM(F32+F34)</f>
        <v>100200</v>
      </c>
    </row>
    <row r="36" spans="2:6" ht="12.75">
      <c r="B36" s="26" t="s">
        <v>33</v>
      </c>
      <c r="F36" s="23">
        <f>F35*$H$7</f>
        <v>0</v>
      </c>
    </row>
    <row r="37" spans="1:7" ht="12.75">
      <c r="A37" s="17"/>
      <c r="B37" s="26" t="s">
        <v>34</v>
      </c>
      <c r="F37" s="23">
        <f>ROUND(SUM(F35+F36),5)</f>
        <v>100200</v>
      </c>
      <c r="G37" s="26"/>
    </row>
    <row r="38" spans="2:6" ht="12.75">
      <c r="B38" s="1" t="s">
        <v>27</v>
      </c>
      <c r="F38" s="20">
        <f>ROUND(F37,2)</f>
        <v>100200</v>
      </c>
    </row>
    <row r="39" spans="2:8" ht="12.75">
      <c r="B39" s="1" t="s">
        <v>35</v>
      </c>
      <c r="F39" s="31">
        <f>ROUND(F38,0)</f>
        <v>100200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200</v>
      </c>
      <c r="G44" s="44">
        <f aca="true" t="shared" si="0" ref="G44:G56">(F44*E44)</f>
        <v>600</v>
      </c>
      <c r="H44" s="44">
        <f>ROUND((G44*D44+G44),5)</f>
        <v>660</v>
      </c>
      <c r="I44" s="20">
        <f>ROUND(H44,2)</f>
        <v>660</v>
      </c>
      <c r="J44" s="46">
        <f aca="true" t="shared" si="1" ref="J44:J56">ROUND(I44,0)</f>
        <v>660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200</v>
      </c>
      <c r="G45" s="44">
        <f t="shared" si="0"/>
        <v>400</v>
      </c>
      <c r="H45" s="44">
        <f>ROUND((G45*D45+G45),5)</f>
        <v>460</v>
      </c>
      <c r="I45" s="20">
        <f aca="true" t="shared" si="2" ref="I45:I56">ROUND(H45,2)</f>
        <v>460</v>
      </c>
      <c r="J45" s="46">
        <f t="shared" si="1"/>
        <v>460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>(G56*D56+G56)</f>
        <v>0</v>
      </c>
      <c r="I56" s="73">
        <f t="shared" si="2"/>
        <v>0</v>
      </c>
      <c r="J56" s="52">
        <f t="shared" si="1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55</v>
      </c>
      <c r="B2" s="58"/>
      <c r="C2" s="58"/>
      <c r="D2" s="58"/>
    </row>
    <row r="4" spans="1:5" ht="1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 ht="1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 ht="1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 ht="1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 ht="1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 ht="1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 ht="1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 ht="1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 ht="1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 ht="1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 ht="1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 ht="1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 ht="1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 ht="1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 ht="1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 ht="1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 ht="1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 ht="1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 ht="1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 ht="1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 ht="1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 ht="1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 ht="1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 ht="1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1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 ht="1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 ht="1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 ht="1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 ht="1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1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 ht="1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 ht="1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 ht="1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 ht="1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1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1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 ht="1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 ht="1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 ht="1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 ht="1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1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 ht="15">
      <c r="A45" s="63" t="s">
        <v>99</v>
      </c>
      <c r="B45" s="64">
        <v>0.2</v>
      </c>
      <c r="C45" s="65"/>
      <c r="D45" s="63" t="s">
        <v>99</v>
      </c>
      <c r="E45" s="64">
        <v>0.2</v>
      </c>
    </row>
    <row r="46" spans="1:5" ht="1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 ht="1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 ht="1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 ht="1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 ht="1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 ht="1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 ht="1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 ht="1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 ht="1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 ht="1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1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1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 ht="1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 ht="1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 ht="1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 ht="1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 ht="1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 ht="1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 ht="1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 ht="1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 ht="1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 ht="1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 ht="1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1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 ht="1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1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 ht="1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 ht="1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 ht="1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1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1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 ht="1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1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 ht="1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 ht="1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 ht="1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 ht="1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 ht="1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1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 ht="1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 ht="1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1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 ht="1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 ht="1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 ht="1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 ht="15">
      <c r="A91" s="63" t="s">
        <v>144</v>
      </c>
      <c r="B91" s="64">
        <v>0</v>
      </c>
      <c r="C91" s="65"/>
      <c r="D91" s="63" t="s">
        <v>144</v>
      </c>
      <c r="E91" s="64">
        <v>0</v>
      </c>
    </row>
    <row r="92" spans="1:5" ht="15">
      <c r="A92" s="63" t="s">
        <v>145</v>
      </c>
      <c r="B92" s="64">
        <v>0</v>
      </c>
      <c r="C92" s="65"/>
      <c r="D92" s="63" t="s">
        <v>145</v>
      </c>
      <c r="E92" s="64">
        <v>0</v>
      </c>
    </row>
    <row r="93" spans="1:5" ht="1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 ht="1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 ht="1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 ht="1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5" ht="15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5" ht="15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5" ht="15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5" ht="15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5" ht="15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5" ht="15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5" ht="15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5" ht="15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5" ht="15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5" ht="15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5" ht="15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5" ht="15">
      <c r="A108" s="63" t="s">
        <v>161</v>
      </c>
      <c r="B108" s="64">
        <v>0.15</v>
      </c>
      <c r="C108" s="65"/>
      <c r="D108" s="63" t="s">
        <v>161</v>
      </c>
      <c r="E108" s="64">
        <v>0.15</v>
      </c>
    </row>
    <row r="109" spans="1:5" ht="15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5" ht="15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5" ht="15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 ht="15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 ht="15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 ht="15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.</cp:lastModifiedBy>
  <dcterms:created xsi:type="dcterms:W3CDTF">2011-05-09T08:13:24Z</dcterms:created>
  <dcterms:modified xsi:type="dcterms:W3CDTF">2016-05-23T13:54:36Z</dcterms:modified>
  <cp:category/>
  <cp:version/>
  <cp:contentType/>
  <cp:contentStatus/>
</cp:coreProperties>
</file>